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722" documentId="8_{010D3226-A1DB-47D5-9B38-296E93D339A9}" xr6:coauthVersionLast="47" xr6:coauthVersionMax="47" xr10:uidLastSave="{1A24A853-AA8B-4248-9B98-5E7D1ED0BE9B}"/>
  <bookViews>
    <workbookView xWindow="31005" yWindow="2055" windowWidth="12900" windowHeight="13335" xr2:uid="{00000000-000D-0000-FFFF-FFFF00000000}"/>
  </bookViews>
  <sheets>
    <sheet name="Calculator" sheetId="1" r:id="rId1"/>
    <sheet name="Table With Rates" sheetId="2" r:id="rId2"/>
  </sheets>
  <definedNames>
    <definedName name="_xlnm.Print_Area" localSheetId="0">Calculator!$A$1:$M$31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1" l="1"/>
  <c r="G27" i="1" s="1"/>
  <c r="E21" i="2" l="1"/>
  <c r="D21" i="2"/>
  <c r="C21" i="2"/>
  <c r="E20" i="2"/>
  <c r="D20" i="2"/>
  <c r="C20" i="2"/>
  <c r="C69" i="1" l="1"/>
  <c r="D69" i="1"/>
  <c r="F6" i="1" l="1"/>
  <c r="G28" i="1" l="1"/>
  <c r="F28" i="1"/>
  <c r="C67" i="1" l="1"/>
  <c r="G26" i="1" s="1"/>
  <c r="C70" i="1" l="1"/>
  <c r="C66" i="1" s="1"/>
  <c r="G29" i="1"/>
  <c r="G30" i="1" s="1"/>
  <c r="J28" i="1"/>
  <c r="D67" i="1"/>
  <c r="J26" i="1" s="1"/>
  <c r="D68" i="1" l="1"/>
  <c r="J27" i="1" s="1"/>
  <c r="J29" i="1" l="1"/>
  <c r="D70" i="1"/>
  <c r="U29" i="1" l="1"/>
  <c r="J30" i="1"/>
  <c r="D66" i="1"/>
  <c r="F70" i="1"/>
  <c r="B71" i="1"/>
</calcChain>
</file>

<file path=xl/sharedStrings.xml><?xml version="1.0" encoding="utf-8"?>
<sst xmlns="http://schemas.openxmlformats.org/spreadsheetml/2006/main" count="50" uniqueCount="39">
  <si>
    <t>Lakewood Water District</t>
  </si>
  <si>
    <t>Renewal and Replacement Program</t>
  </si>
  <si>
    <t>INPUT YOUR INFORMATION (IN YELLOW):</t>
  </si>
  <si>
    <t>Select Meter Size</t>
  </si>
  <si>
    <t>5/8"</t>
  </si>
  <si>
    <t>Enter Bi-Monthly Use (cf)</t>
  </si>
  <si>
    <t>Charge</t>
  </si>
  <si>
    <t>Base Charge (Bi-Monthly)</t>
  </si>
  <si>
    <t>Bi-Monthly</t>
  </si>
  <si>
    <t>Volume</t>
  </si>
  <si>
    <t>Block 1 (0-8ccf)</t>
  </si>
  <si>
    <t>Block 2 (8.01-20ccf)</t>
  </si>
  <si>
    <t>Block 3 (20.1+ccf)</t>
  </si>
  <si>
    <t>R&amp;R Fee (Bi-Monthly)</t>
  </si>
  <si>
    <t>1"</t>
  </si>
  <si>
    <t>1.5"</t>
  </si>
  <si>
    <t>2"</t>
  </si>
  <si>
    <t>3"</t>
  </si>
  <si>
    <t>4"</t>
  </si>
  <si>
    <t>6"</t>
  </si>
  <si>
    <t>Existing:</t>
  </si>
  <si>
    <t>Proposed:</t>
  </si>
  <si>
    <t>8"</t>
  </si>
  <si>
    <t>Fixed Bi-Monthly:</t>
  </si>
  <si>
    <t>10"</t>
  </si>
  <si>
    <t>Volume:</t>
  </si>
  <si>
    <t>12"</t>
  </si>
  <si>
    <t>Total</t>
  </si>
  <si>
    <t>Total w/ Franchise Fee</t>
  </si>
  <si>
    <t>Fixed</t>
  </si>
  <si>
    <t>R&amp;R Fee</t>
  </si>
  <si>
    <t>Total Bi-Monthly Bill:</t>
  </si>
  <si>
    <t>Bi-Mo. General Rates</t>
  </si>
  <si>
    <t>Fixed Charge</t>
  </si>
  <si>
    <t>B1 - (0-8)</t>
  </si>
  <si>
    <t>B2 - (9-20)</t>
  </si>
  <si>
    <t>B3 - (21+)</t>
  </si>
  <si>
    <t>Bi-Monthly R&amp;R Fee</t>
  </si>
  <si>
    <t>2022 Bill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</si>
</sst>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20"/>
      <name val="Century Gothic"/>
      <family val="2"/>
    </font>
    <font>
      <b/>
      <sz val="14"/>
      <name val="Century Gothic"/>
      <family val="2"/>
    </font>
    <font>
      <b/>
      <sz val="10"/>
      <color theme="0"/>
      <name val="Century Gothic"/>
      <family val="2"/>
    </font>
    <font>
      <b/>
      <sz val="12"/>
      <color theme="1"/>
      <name val="Century Gothic"/>
      <family val="2"/>
    </font>
    <font>
      <b/>
      <sz val="18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b/>
      <sz val="12"/>
      <color rgb="FF0000FF"/>
      <name val="Century Gothic"/>
      <family val="2"/>
    </font>
    <font>
      <sz val="11.5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9491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AA0C6"/>
        <bgColor indexed="64"/>
      </patternFill>
    </fill>
    <fill>
      <patternFill patternType="solid">
        <fgColor rgb="FF644C3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indent="15"/>
    </xf>
    <xf numFmtId="0" fontId="4" fillId="0" borderId="0" xfId="0" applyFont="1" applyAlignment="1">
      <alignment horizontal="left" vertical="center" indent="15"/>
    </xf>
    <xf numFmtId="44" fontId="2" fillId="0" borderId="0" xfId="2" applyFont="1"/>
    <xf numFmtId="44" fontId="2" fillId="0" borderId="6" xfId="2" applyFont="1" applyBorder="1"/>
    <xf numFmtId="43" fontId="2" fillId="0" borderId="6" xfId="1" applyFont="1" applyBorder="1"/>
    <xf numFmtId="44" fontId="2" fillId="0" borderId="0" xfId="0" applyNumberFormat="1" applyFont="1"/>
    <xf numFmtId="10" fontId="2" fillId="0" borderId="0" xfId="3" applyNumberFormat="1" applyFont="1" applyAlignment="1">
      <alignment horizontal="center"/>
    </xf>
    <xf numFmtId="44" fontId="2" fillId="0" borderId="1" xfId="2" applyFont="1" applyBorder="1"/>
    <xf numFmtId="43" fontId="2" fillId="0" borderId="15" xfId="1" applyFont="1" applyBorder="1"/>
    <xf numFmtId="43" fontId="2" fillId="0" borderId="2" xfId="1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4" borderId="14" xfId="0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44" fontId="2" fillId="0" borderId="26" xfId="2" applyFont="1" applyBorder="1"/>
    <xf numFmtId="44" fontId="2" fillId="0" borderId="27" xfId="2" applyFont="1" applyBorder="1"/>
    <xf numFmtId="44" fontId="2" fillId="7" borderId="1" xfId="2" applyFont="1" applyFill="1" applyBorder="1"/>
    <xf numFmtId="0" fontId="2" fillId="0" borderId="15" xfId="0" applyFont="1" applyBorder="1" applyAlignment="1">
      <alignment horizontal="left" indent="1"/>
    </xf>
    <xf numFmtId="43" fontId="2" fillId="0" borderId="5" xfId="1" applyFont="1" applyBorder="1"/>
    <xf numFmtId="43" fontId="2" fillId="7" borderId="15" xfId="1" applyFont="1" applyFill="1" applyBorder="1"/>
    <xf numFmtId="0" fontId="2" fillId="0" borderId="2" xfId="0" applyFont="1" applyBorder="1" applyAlignment="1">
      <alignment horizontal="left" indent="1"/>
    </xf>
    <xf numFmtId="43" fontId="2" fillId="0" borderId="28" xfId="1" applyFont="1" applyBorder="1"/>
    <xf numFmtId="43" fontId="2" fillId="0" borderId="29" xfId="1" applyFont="1" applyBorder="1"/>
    <xf numFmtId="43" fontId="2" fillId="7" borderId="2" xfId="1" applyFont="1" applyFill="1" applyBorder="1"/>
    <xf numFmtId="44" fontId="2" fillId="0" borderId="15" xfId="2" applyFont="1" applyBorder="1"/>
    <xf numFmtId="44" fontId="2" fillId="0" borderId="5" xfId="2" applyFont="1" applyBorder="1"/>
    <xf numFmtId="44" fontId="2" fillId="7" borderId="15" xfId="2" applyFont="1" applyFill="1" applyBorder="1"/>
    <xf numFmtId="0" fontId="8" fillId="0" borderId="0" xfId="0" applyFont="1"/>
    <xf numFmtId="0" fontId="8" fillId="0" borderId="5" xfId="0" applyFont="1" applyBorder="1" applyAlignment="1">
      <alignment horizontal="left" indent="1"/>
    </xf>
    <xf numFmtId="44" fontId="8" fillId="0" borderId="6" xfId="2" applyFont="1" applyBorder="1"/>
    <xf numFmtId="44" fontId="8" fillId="0" borderId="1" xfId="2" applyFont="1" applyBorder="1" applyAlignment="1">
      <alignment horizontal="left" indent="1"/>
    </xf>
    <xf numFmtId="43" fontId="8" fillId="0" borderId="15" xfId="1" applyFont="1" applyBorder="1" applyAlignment="1">
      <alignment horizontal="left" indent="1"/>
    </xf>
    <xf numFmtId="43" fontId="8" fillId="0" borderId="6" xfId="1" applyFont="1" applyBorder="1"/>
    <xf numFmtId="43" fontId="8" fillId="0" borderId="2" xfId="1" applyFont="1" applyBorder="1" applyAlignment="1">
      <alignment horizontal="left" indent="1"/>
    </xf>
    <xf numFmtId="0" fontId="8" fillId="0" borderId="1" xfId="0" applyFont="1" applyBorder="1" applyAlignment="1">
      <alignment horizontal="center"/>
    </xf>
    <xf numFmtId="44" fontId="8" fillId="0" borderId="1" xfId="2" applyFont="1" applyBorder="1"/>
    <xf numFmtId="0" fontId="8" fillId="0" borderId="15" xfId="0" applyFont="1" applyBorder="1" applyAlignment="1">
      <alignment horizontal="center"/>
    </xf>
    <xf numFmtId="43" fontId="8" fillId="0" borderId="15" xfId="1" applyFont="1" applyBorder="1"/>
    <xf numFmtId="0" fontId="9" fillId="5" borderId="17" xfId="0" applyFont="1" applyFill="1" applyBorder="1"/>
    <xf numFmtId="0" fontId="9" fillId="5" borderId="18" xfId="0" applyFont="1" applyFill="1" applyBorder="1"/>
    <xf numFmtId="0" fontId="9" fillId="5" borderId="19" xfId="0" applyFont="1" applyFill="1" applyBorder="1"/>
    <xf numFmtId="0" fontId="6" fillId="4" borderId="20" xfId="0" applyFont="1" applyFill="1" applyBorder="1"/>
    <xf numFmtId="43" fontId="6" fillId="4" borderId="0" xfId="1" applyFont="1" applyFill="1"/>
    <xf numFmtId="0" fontId="6" fillId="4" borderId="21" xfId="0" applyFont="1" applyFill="1" applyBorder="1"/>
    <xf numFmtId="0" fontId="8" fillId="0" borderId="2" xfId="0" applyFont="1" applyBorder="1" applyAlignment="1">
      <alignment horizontal="center"/>
    </xf>
    <xf numFmtId="43" fontId="8" fillId="0" borderId="2" xfId="1" applyFont="1" applyBorder="1"/>
    <xf numFmtId="0" fontId="6" fillId="6" borderId="23" xfId="0" applyFont="1" applyFill="1" applyBorder="1"/>
    <xf numFmtId="43" fontId="6" fillId="6" borderId="24" xfId="1" applyFont="1" applyFill="1" applyBorder="1"/>
    <xf numFmtId="0" fontId="6" fillId="6" borderId="25" xfId="0" applyFont="1" applyFill="1" applyBorder="1"/>
    <xf numFmtId="0" fontId="6" fillId="0" borderId="11" xfId="0" applyFont="1" applyBorder="1"/>
    <xf numFmtId="0" fontId="8" fillId="0" borderId="16" xfId="0" applyFont="1" applyBorder="1"/>
    <xf numFmtId="0" fontId="8" fillId="0" borderId="22" xfId="0" applyFont="1" applyBorder="1"/>
    <xf numFmtId="164" fontId="11" fillId="0" borderId="14" xfId="2" applyNumberFormat="1" applyFont="1" applyBorder="1" applyAlignment="1">
      <alignment horizontal="left" indent="1"/>
    </xf>
    <xf numFmtId="164" fontId="8" fillId="0" borderId="6" xfId="2" applyNumberFormat="1" applyFont="1" applyBorder="1"/>
    <xf numFmtId="0" fontId="6" fillId="3" borderId="30" xfId="0" applyFont="1" applyFill="1" applyBorder="1"/>
    <xf numFmtId="0" fontId="6" fillId="3" borderId="31" xfId="0" applyFont="1" applyFill="1" applyBorder="1"/>
    <xf numFmtId="0" fontId="2" fillId="3" borderId="32" xfId="0" applyFont="1" applyFill="1" applyBorder="1"/>
    <xf numFmtId="0" fontId="10" fillId="3" borderId="10" xfId="0" applyFont="1" applyFill="1" applyBorder="1" applyAlignment="1" applyProtection="1">
      <alignment horizontal="center"/>
      <protection locked="0"/>
    </xf>
    <xf numFmtId="3" fontId="10" fillId="3" borderId="13" xfId="0" applyNumberFormat="1" applyFont="1" applyFill="1" applyBorder="1" applyAlignment="1" applyProtection="1">
      <alignment horizontal="center"/>
      <protection locked="0"/>
    </xf>
    <xf numFmtId="0" fontId="5" fillId="4" borderId="33" xfId="0" applyFont="1" applyFill="1" applyBorder="1" applyAlignment="1">
      <alignment horizontal="center"/>
    </xf>
    <xf numFmtId="43" fontId="2" fillId="0" borderId="35" xfId="1" applyFont="1" applyBorder="1"/>
    <xf numFmtId="43" fontId="2" fillId="0" borderId="36" xfId="1" applyFont="1" applyBorder="1"/>
    <xf numFmtId="0" fontId="5" fillId="4" borderId="37" xfId="0" applyFont="1" applyFill="1" applyBorder="1" applyAlignment="1">
      <alignment horizontal="center"/>
    </xf>
    <xf numFmtId="44" fontId="2" fillId="3" borderId="34" xfId="2" applyFont="1" applyFill="1" applyBorder="1"/>
    <xf numFmtId="44" fontId="2" fillId="3" borderId="35" xfId="2" applyFont="1" applyFill="1" applyBorder="1"/>
    <xf numFmtId="43" fontId="2" fillId="3" borderId="35" xfId="1" applyFont="1" applyFill="1" applyBorder="1"/>
    <xf numFmtId="43" fontId="2" fillId="3" borderId="38" xfId="1" applyFont="1" applyFill="1" applyBorder="1"/>
    <xf numFmtId="44" fontId="2" fillId="0" borderId="34" xfId="2" applyFont="1" applyBorder="1"/>
    <xf numFmtId="44" fontId="2" fillId="0" borderId="35" xfId="2" applyFont="1" applyBorder="1"/>
    <xf numFmtId="43" fontId="2" fillId="0" borderId="38" xfId="1" applyFont="1" applyBorder="1"/>
    <xf numFmtId="164" fontId="2" fillId="0" borderId="0" xfId="0" applyNumberFormat="1" applyFont="1"/>
    <xf numFmtId="43" fontId="2" fillId="0" borderId="0" xfId="0" applyNumberFormat="1" applyFont="1"/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44" fontId="9" fillId="5" borderId="18" xfId="0" applyNumberFormat="1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44" fontId="6" fillId="3" borderId="31" xfId="0" applyNumberFormat="1" applyFont="1" applyFill="1" applyBorder="1" applyAlignment="1">
      <alignment horizontal="center"/>
    </xf>
    <xf numFmtId="44" fontId="6" fillId="3" borderId="31" xfId="2" applyFont="1" applyFill="1" applyBorder="1" applyAlignment="1">
      <alignment horizontal="center"/>
    </xf>
    <xf numFmtId="43" fontId="6" fillId="4" borderId="0" xfId="1" applyFont="1" applyFill="1" applyAlignment="1">
      <alignment horizontal="center"/>
    </xf>
    <xf numFmtId="43" fontId="6" fillId="6" borderId="24" xfId="1" applyFont="1" applyFill="1" applyBorder="1" applyAlignment="1">
      <alignment horizontal="center"/>
    </xf>
    <xf numFmtId="44" fontId="6" fillId="0" borderId="16" xfId="2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4AA0C6"/>
      <color rgb="FF644C3A"/>
      <color rgb="FF94917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Calculator!$B$67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644C3A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Calculator!$C$66:$D$66</c:f>
              <c:strCache>
                <c:ptCount val="2"/>
                <c:pt idx="0">
                  <c:v>2021 $50.06</c:v>
                </c:pt>
                <c:pt idx="1">
                  <c:v>2022 $53.25</c:v>
                </c:pt>
              </c:strCache>
            </c:strRef>
          </c:cat>
          <c:val>
            <c:numRef>
              <c:f>Calculator!$C$67:$D$67</c:f>
              <c:numCache>
                <c:formatCode>_("$"* #,##0.00_);_("$"* \(#,##0.00\);_("$"* "-"??_);_(@_)</c:formatCode>
                <c:ptCount val="2"/>
                <c:pt idx="0">
                  <c:v>8.3000000000000007</c:v>
                </c:pt>
                <c:pt idx="1">
                  <c:v>8.8800000000000008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5-4AC1-890A-B144BF024A07}"/>
            </c:ext>
          </c:extLst>
        </c:ser>
        <c:ser>
          <c:idx val="1"/>
          <c:order val="1"/>
          <c:tx>
            <c:strRef>
              <c:f>Calculator!$B$68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AA0C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Calculator!$C$66:$D$66</c:f>
              <c:strCache>
                <c:ptCount val="2"/>
                <c:pt idx="0">
                  <c:v>2021 $50.06</c:v>
                </c:pt>
                <c:pt idx="1">
                  <c:v>2022 $53.25</c:v>
                </c:pt>
              </c:strCache>
            </c:strRef>
          </c:cat>
          <c:val>
            <c:numRef>
              <c:f>Calculator!$C$68:$D$68</c:f>
              <c:numCache>
                <c:formatCode>_("$"* #,##0.00_);_("$"* \(#,##0.00\);_("$"* "-"??_);_(@_)</c:formatCode>
                <c:ptCount val="2"/>
                <c:pt idx="0" formatCode="General">
                  <c:v>12.32</c:v>
                </c:pt>
                <c:pt idx="1">
                  <c:v>13.16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5-4AC1-890A-B144BF024A07}"/>
            </c:ext>
          </c:extLst>
        </c:ser>
        <c:ser>
          <c:idx val="2"/>
          <c:order val="2"/>
          <c:tx>
            <c:strRef>
              <c:f>Calculator!$B$69</c:f>
              <c:strCache>
                <c:ptCount val="1"/>
                <c:pt idx="0">
                  <c:v>R&amp;R Fee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A35-4AC1-890A-B144BF024A07}"/>
              </c:ext>
            </c:extLst>
          </c:dPt>
          <c:cat>
            <c:strRef>
              <c:f>Calculator!$C$66:$D$66</c:f>
              <c:strCache>
                <c:ptCount val="2"/>
                <c:pt idx="0">
                  <c:v>2021 $50.06</c:v>
                </c:pt>
                <c:pt idx="1">
                  <c:v>2022 $53.25</c:v>
                </c:pt>
              </c:strCache>
            </c:strRef>
          </c:cat>
          <c:val>
            <c:numRef>
              <c:f>Calculator!$C$69:$D$69</c:f>
              <c:numCache>
                <c:formatCode>_("$"* #,##0.00_);_("$"* \(#,##0.00\);_("$"* "-"??_);_(@_)</c:formatCode>
                <c:ptCount val="2"/>
                <c:pt idx="0" formatCode="General">
                  <c:v>29.44</c:v>
                </c:pt>
                <c:pt idx="1">
                  <c:v>31.21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35-4AC1-890A-B144BF024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93758536"/>
        <c:axId val="244660800"/>
      </c:barChart>
      <c:catAx>
        <c:axId val="193758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44660800"/>
        <c:crosses val="autoZero"/>
        <c:auto val="1"/>
        <c:lblAlgn val="ctr"/>
        <c:lblOffset val="100"/>
        <c:noMultiLvlLbl val="0"/>
      </c:catAx>
      <c:valAx>
        <c:axId val="24466080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93758536"/>
        <c:crosses val="autoZero"/>
        <c:crossBetween val="between"/>
      </c:valAx>
    </c:plotArea>
    <c:legend>
      <c:legendPos val="b"/>
      <c:overlay val="0"/>
    </c:legend>
    <c:plotVisOnly val="0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130968</xdr:colOff>
      <xdr:row>5</xdr:row>
      <xdr:rowOff>204106</xdr:rowOff>
    </xdr:from>
    <xdr:to>
      <xdr:col>12</xdr:col>
      <xdr:colOff>0</xdr:colOff>
      <xdr:row>23</xdr:row>
      <xdr:rowOff>210910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11906</xdr:colOff>
      <xdr:row>0</xdr:row>
      <xdr:rowOff>0</xdr:rowOff>
    </xdr:from>
    <xdr:to>
      <xdr:col>10</xdr:col>
      <xdr:colOff>603408</xdr:colOff>
      <xdr:row>4</xdr:row>
      <xdr:rowOff>63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7437" y="0"/>
          <a:ext cx="1000125" cy="987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71"/>
  <sheetViews>
    <sheetView showGridLines="0" tabSelected="1" zoomScale="80" zoomScaleNormal="80" zoomScaleSheetLayoutView="80" workbookViewId="0">
      <selection activeCell="D9" sqref="D9"/>
    </sheetView>
  </sheetViews>
  <sheetFormatPr defaultColWidth="9.28515625" defaultRowHeight="13.5" x14ac:dyDescent="0.25"/>
  <cols>
    <col min="1" max="1" width="2.42578125" style="1" customWidth="1"/>
    <col min="2" max="2" width="26.7109375" style="1" customWidth="1"/>
    <col min="3" max="3" width="11.7109375" style="1" bestFit="1" customWidth="1"/>
    <col min="4" max="4" width="20" style="1" customWidth="1"/>
    <col min="5" max="5" width="2" style="1" customWidth="1"/>
    <col min="6" max="6" width="25.42578125" style="1" customWidth="1"/>
    <col min="7" max="7" width="11.5703125" style="1" customWidth="1"/>
    <col min="8" max="8" width="8.5703125" style="1" customWidth="1"/>
    <col min="9" max="9" width="1.42578125" style="1" customWidth="1"/>
    <col min="10" max="10" width="6.7109375" style="1" customWidth="1"/>
    <col min="11" max="11" width="12.85546875" style="1" customWidth="1"/>
    <col min="12" max="12" width="10.42578125" style="1" customWidth="1"/>
    <col min="13" max="16" width="9.28515625" style="1"/>
    <col min="17" max="17" width="10.5703125" style="1" customWidth="1"/>
    <col min="18" max="16384" width="9.28515625" style="1"/>
  </cols>
  <sheetData>
    <row r="1" spans="2:20" ht="24.6" x14ac:dyDescent="0.25">
      <c r="B1" s="12" t="s">
        <v>0</v>
      </c>
      <c r="C1" s="2"/>
    </row>
    <row r="2" spans="2:20" ht="22.5" x14ac:dyDescent="0.25">
      <c r="B2" s="14" t="s">
        <v>1</v>
      </c>
      <c r="C2" s="3"/>
    </row>
    <row r="3" spans="2:20" ht="17.45" x14ac:dyDescent="0.25">
      <c r="B3" s="13" t="s">
        <v>38</v>
      </c>
    </row>
    <row r="5" spans="2:20" ht="15.95" x14ac:dyDescent="0.3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2:20" ht="16.5" customHeight="1" thickBot="1" x14ac:dyDescent="0.4">
      <c r="B6" s="83" t="s">
        <v>2</v>
      </c>
      <c r="C6" s="83"/>
      <c r="D6" s="83"/>
      <c r="E6" s="33"/>
      <c r="F6" s="90" t="str">
        <f>"BI-MONTHLY BILL COMPARISONS - "&amp;D7</f>
        <v>BI-MONTHLY BILL COMPARISONS - 5/8"</v>
      </c>
      <c r="G6" s="90"/>
      <c r="H6" s="90"/>
      <c r="I6" s="90"/>
      <c r="J6" s="90"/>
      <c r="K6" s="90"/>
      <c r="L6" s="90"/>
    </row>
    <row r="7" spans="2:20" ht="15.95" x14ac:dyDescent="0.35">
      <c r="B7" s="84" t="s">
        <v>3</v>
      </c>
      <c r="C7" s="85"/>
      <c r="D7" s="63" t="s">
        <v>4</v>
      </c>
      <c r="E7" s="33"/>
      <c r="F7" s="33"/>
      <c r="G7" s="33"/>
      <c r="H7" s="33"/>
      <c r="I7" s="33"/>
      <c r="J7" s="33"/>
      <c r="K7" s="33"/>
      <c r="L7" s="33"/>
    </row>
    <row r="8" spans="2:20" ht="16.5" thickBot="1" x14ac:dyDescent="0.4">
      <c r="B8" s="86" t="s">
        <v>5</v>
      </c>
      <c r="C8" s="87"/>
      <c r="D8" s="64">
        <v>1500</v>
      </c>
      <c r="E8" s="33"/>
      <c r="F8" s="33"/>
      <c r="G8" s="33"/>
      <c r="H8" s="33"/>
      <c r="I8" s="33"/>
      <c r="J8" s="33"/>
      <c r="K8" s="33"/>
      <c r="L8" s="33"/>
    </row>
    <row r="9" spans="2:20" ht="15.95" x14ac:dyDescent="0.3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2:20" ht="17.25" x14ac:dyDescent="0.3">
      <c r="B10" s="81" t="s">
        <v>6</v>
      </c>
      <c r="C10" s="81">
        <v>2021</v>
      </c>
      <c r="D10" s="81">
        <v>2022</v>
      </c>
      <c r="E10" s="33"/>
      <c r="F10" s="33"/>
      <c r="G10" s="33"/>
      <c r="H10" s="33"/>
      <c r="I10" s="33"/>
      <c r="J10" s="33"/>
      <c r="K10" s="33"/>
      <c r="L10" s="33"/>
    </row>
    <row r="11" spans="2:20" ht="17.25" x14ac:dyDescent="0.3">
      <c r="B11" s="82"/>
      <c r="C11" s="82"/>
      <c r="D11" s="82"/>
      <c r="E11" s="33"/>
      <c r="F11" s="33"/>
      <c r="G11" s="33"/>
      <c r="H11" s="33"/>
      <c r="I11" s="33"/>
      <c r="J11" s="33"/>
      <c r="K11" s="33"/>
      <c r="L11" s="33"/>
    </row>
    <row r="12" spans="2:20" ht="15.95" x14ac:dyDescent="0.35">
      <c r="B12" s="78" t="s">
        <v>7</v>
      </c>
      <c r="C12" s="79"/>
      <c r="D12" s="80"/>
      <c r="E12" s="33"/>
      <c r="F12" s="33"/>
      <c r="G12" s="33"/>
      <c r="H12" s="33"/>
      <c r="I12" s="33"/>
      <c r="J12" s="33"/>
      <c r="K12" s="33"/>
      <c r="L12" s="33"/>
    </row>
    <row r="13" spans="2:20" ht="15.95" x14ac:dyDescent="0.35">
      <c r="B13" s="34" t="s">
        <v>8</v>
      </c>
      <c r="C13" s="58">
        <v>8.3000000000000007</v>
      </c>
      <c r="D13" s="59">
        <v>8.8800000000000008</v>
      </c>
      <c r="E13" s="33"/>
      <c r="F13" s="33"/>
      <c r="G13" s="33"/>
      <c r="H13" s="33"/>
      <c r="I13" s="33"/>
      <c r="J13" s="33"/>
      <c r="K13" s="33"/>
      <c r="L13" s="33"/>
      <c r="Q13" s="76"/>
      <c r="R13" s="76"/>
      <c r="T13" s="76"/>
    </row>
    <row r="14" spans="2:20" ht="15.95" x14ac:dyDescent="0.35">
      <c r="B14" s="78" t="s">
        <v>9</v>
      </c>
      <c r="C14" s="79"/>
      <c r="D14" s="80"/>
      <c r="E14" s="33"/>
      <c r="F14" s="33"/>
      <c r="G14" s="33"/>
      <c r="H14" s="33"/>
      <c r="I14" s="33"/>
      <c r="J14" s="33"/>
      <c r="K14" s="33"/>
      <c r="L14" s="33"/>
      <c r="Q14" s="76"/>
    </row>
    <row r="15" spans="2:20" ht="15.95" x14ac:dyDescent="0.35">
      <c r="B15" s="34" t="s">
        <v>10</v>
      </c>
      <c r="C15" s="36">
        <v>0</v>
      </c>
      <c r="D15" s="35">
        <v>0</v>
      </c>
      <c r="E15" s="33"/>
      <c r="F15" s="33"/>
      <c r="G15" s="33"/>
      <c r="H15" s="33"/>
      <c r="I15" s="33"/>
      <c r="J15" s="33"/>
      <c r="K15" s="33"/>
      <c r="L15" s="33"/>
      <c r="Q15" s="76"/>
      <c r="T15" s="76"/>
    </row>
    <row r="16" spans="2:20" ht="15.95" x14ac:dyDescent="0.35">
      <c r="B16" s="34" t="s">
        <v>11</v>
      </c>
      <c r="C16" s="37">
        <v>1.76</v>
      </c>
      <c r="D16" s="38">
        <v>1.88</v>
      </c>
      <c r="E16" s="33"/>
      <c r="F16" s="33"/>
      <c r="G16" s="33"/>
      <c r="H16" s="33"/>
      <c r="I16" s="33"/>
      <c r="J16" s="33"/>
      <c r="K16" s="33"/>
      <c r="L16" s="33"/>
      <c r="Q16" s="76"/>
      <c r="R16" s="77"/>
      <c r="T16" s="76"/>
    </row>
    <row r="17" spans="2:21" ht="15.95" x14ac:dyDescent="0.35">
      <c r="B17" s="34" t="s">
        <v>12</v>
      </c>
      <c r="C17" s="39">
        <v>2.39</v>
      </c>
      <c r="D17" s="38">
        <v>2.56</v>
      </c>
      <c r="E17" s="33"/>
      <c r="F17" s="33"/>
      <c r="G17" s="33"/>
      <c r="H17" s="33"/>
      <c r="I17" s="33"/>
      <c r="J17" s="33"/>
      <c r="K17" s="33"/>
      <c r="L17" s="33"/>
      <c r="Q17" s="76"/>
      <c r="R17" s="77"/>
      <c r="T17" s="76"/>
    </row>
    <row r="18" spans="2:21" ht="15.95" x14ac:dyDescent="0.35">
      <c r="B18" s="78" t="s">
        <v>13</v>
      </c>
      <c r="C18" s="79"/>
      <c r="D18" s="80"/>
      <c r="E18" s="33"/>
      <c r="F18" s="33"/>
      <c r="G18" s="33"/>
      <c r="H18" s="33"/>
      <c r="I18" s="33"/>
      <c r="J18" s="33"/>
      <c r="K18" s="33"/>
      <c r="L18" s="33"/>
    </row>
    <row r="19" spans="2:21" ht="15.95" x14ac:dyDescent="0.35">
      <c r="B19" s="40" t="s">
        <v>4</v>
      </c>
      <c r="C19" s="41">
        <v>29.44</v>
      </c>
      <c r="D19" s="41">
        <v>31.21</v>
      </c>
      <c r="E19" s="33"/>
      <c r="F19" s="33"/>
      <c r="G19" s="33"/>
      <c r="H19" s="33"/>
      <c r="I19" s="33"/>
      <c r="J19" s="33"/>
      <c r="K19" s="33"/>
      <c r="L19" s="33"/>
      <c r="Q19" s="7"/>
      <c r="T19" s="76"/>
    </row>
    <row r="20" spans="2:21" ht="15.95" x14ac:dyDescent="0.35">
      <c r="B20" s="42" t="s">
        <v>14</v>
      </c>
      <c r="C20" s="43">
        <v>32.380000000000003</v>
      </c>
      <c r="D20" s="43">
        <v>34.32</v>
      </c>
      <c r="E20" s="33"/>
      <c r="F20" s="33"/>
      <c r="G20" s="33"/>
      <c r="H20" s="33"/>
      <c r="I20" s="33"/>
      <c r="J20" s="33"/>
      <c r="K20" s="33"/>
      <c r="L20" s="33"/>
      <c r="Q20" s="7"/>
      <c r="T20" s="76"/>
    </row>
    <row r="21" spans="2:21" ht="15.95" x14ac:dyDescent="0.35">
      <c r="B21" s="42" t="s">
        <v>15</v>
      </c>
      <c r="C21" s="43">
        <v>41.21</v>
      </c>
      <c r="D21" s="43">
        <v>43.68</v>
      </c>
      <c r="E21" s="33"/>
      <c r="F21" s="33"/>
      <c r="G21" s="33"/>
      <c r="H21" s="33"/>
      <c r="I21" s="33"/>
      <c r="J21" s="33"/>
      <c r="K21" s="33"/>
      <c r="L21" s="33"/>
      <c r="Q21" s="7"/>
      <c r="T21" s="76"/>
    </row>
    <row r="22" spans="2:21" ht="15.95" x14ac:dyDescent="0.35">
      <c r="B22" s="42" t="s">
        <v>16</v>
      </c>
      <c r="C22" s="43">
        <v>52.99</v>
      </c>
      <c r="D22" s="43">
        <v>56.17</v>
      </c>
      <c r="E22" s="33"/>
      <c r="F22" s="33"/>
      <c r="G22" s="33"/>
      <c r="H22" s="33"/>
      <c r="I22" s="33"/>
      <c r="J22" s="33"/>
      <c r="K22" s="33"/>
      <c r="L22" s="33"/>
      <c r="Q22" s="7"/>
      <c r="T22" s="76"/>
    </row>
    <row r="23" spans="2:21" ht="15.95" x14ac:dyDescent="0.35">
      <c r="B23" s="42" t="s">
        <v>17</v>
      </c>
      <c r="C23" s="43">
        <v>85.38</v>
      </c>
      <c r="D23" s="43">
        <v>90.5</v>
      </c>
      <c r="E23" s="33"/>
      <c r="F23" s="33"/>
      <c r="G23" s="33"/>
      <c r="H23" s="33"/>
      <c r="I23" s="33"/>
      <c r="J23" s="33"/>
      <c r="K23" s="33"/>
      <c r="L23" s="33"/>
      <c r="Q23" s="7"/>
      <c r="T23" s="76"/>
    </row>
    <row r="24" spans="2:21" ht="15.95" x14ac:dyDescent="0.35">
      <c r="B24" s="42" t="s">
        <v>18</v>
      </c>
      <c r="C24" s="43">
        <v>323.85000000000002</v>
      </c>
      <c r="D24" s="43">
        <v>343.28</v>
      </c>
      <c r="E24" s="33"/>
      <c r="F24" s="33"/>
      <c r="G24" s="33"/>
      <c r="H24" s="33"/>
      <c r="I24" s="33"/>
      <c r="J24" s="33"/>
      <c r="K24" s="33"/>
      <c r="L24" s="33"/>
      <c r="Q24" s="7"/>
      <c r="T24" s="76"/>
    </row>
    <row r="25" spans="2:21" ht="16.5" thickBot="1" x14ac:dyDescent="0.4">
      <c r="B25" s="42" t="s">
        <v>19</v>
      </c>
      <c r="C25" s="43">
        <v>412.17</v>
      </c>
      <c r="D25" s="43">
        <v>436.9</v>
      </c>
      <c r="E25" s="33"/>
      <c r="F25" s="33"/>
      <c r="G25" s="91" t="s">
        <v>20</v>
      </c>
      <c r="H25" s="91"/>
      <c r="I25" s="33"/>
      <c r="J25" s="92" t="s">
        <v>21</v>
      </c>
      <c r="K25" s="92"/>
      <c r="L25" s="33"/>
      <c r="Q25" s="7"/>
      <c r="T25" s="76"/>
    </row>
    <row r="26" spans="2:21" ht="15.6" customHeight="1" x14ac:dyDescent="0.3">
      <c r="B26" s="42" t="s">
        <v>22</v>
      </c>
      <c r="C26" s="43">
        <v>853.79</v>
      </c>
      <c r="D26" s="43">
        <v>905.02</v>
      </c>
      <c r="E26" s="33"/>
      <c r="F26" s="44" t="s">
        <v>23</v>
      </c>
      <c r="G26" s="88">
        <f>C67</f>
        <v>8.3000000000000007</v>
      </c>
      <c r="H26" s="89"/>
      <c r="I26" s="45"/>
      <c r="J26" s="88">
        <f>D67</f>
        <v>8.8800000000000008</v>
      </c>
      <c r="K26" s="89"/>
      <c r="L26" s="46"/>
      <c r="Q26" s="7"/>
      <c r="T26" s="76"/>
    </row>
    <row r="27" spans="2:21" ht="17.25" x14ac:dyDescent="0.3">
      <c r="B27" s="42" t="s">
        <v>24</v>
      </c>
      <c r="C27" s="43">
        <v>1118.76</v>
      </c>
      <c r="D27" s="43">
        <v>1185.8900000000001</v>
      </c>
      <c r="E27" s="33"/>
      <c r="F27" s="47" t="s">
        <v>25</v>
      </c>
      <c r="G27" s="95">
        <f>C68</f>
        <v>12.32</v>
      </c>
      <c r="H27" s="95"/>
      <c r="I27" s="48"/>
      <c r="J27" s="95">
        <f>D68</f>
        <v>13.16</v>
      </c>
      <c r="K27" s="95"/>
      <c r="L27" s="49"/>
      <c r="Q27" s="7"/>
      <c r="T27" s="76"/>
    </row>
    <row r="28" spans="2:21" ht="16.5" customHeight="1" x14ac:dyDescent="0.3">
      <c r="B28" s="50" t="s">
        <v>26</v>
      </c>
      <c r="C28" s="51">
        <v>1324.84</v>
      </c>
      <c r="D28" s="51">
        <v>1404.33</v>
      </c>
      <c r="E28" s="33"/>
      <c r="F28" s="52" t="str">
        <f>"R&amp;R Fee ("&amp;D7&amp;") Bi-Monthly"</f>
        <v>R&amp;R Fee (5/8") Bi-Monthly</v>
      </c>
      <c r="G28" s="96">
        <f>C69</f>
        <v>29.44</v>
      </c>
      <c r="H28" s="96"/>
      <c r="I28" s="53"/>
      <c r="J28" s="96">
        <f>D69</f>
        <v>31.21</v>
      </c>
      <c r="K28" s="96"/>
      <c r="L28" s="54"/>
      <c r="Q28" s="7"/>
      <c r="T28" s="76"/>
    </row>
    <row r="29" spans="2:21" ht="18" thickBot="1" x14ac:dyDescent="0.35">
      <c r="B29" s="33"/>
      <c r="C29" s="33"/>
      <c r="D29" s="33"/>
      <c r="E29" s="33"/>
      <c r="F29" s="55" t="s">
        <v>27</v>
      </c>
      <c r="G29" s="97">
        <f>SUM(G26:H28)</f>
        <v>50.06</v>
      </c>
      <c r="H29" s="97"/>
      <c r="I29" s="56"/>
      <c r="J29" s="97">
        <f>SUM(J26:K28)</f>
        <v>53.25</v>
      </c>
      <c r="K29" s="97"/>
      <c r="L29" s="57"/>
      <c r="Q29" s="7"/>
      <c r="R29" s="7"/>
      <c r="U29" s="7">
        <f>J29*6</f>
        <v>319.5</v>
      </c>
    </row>
    <row r="30" spans="2:21" ht="16.5" thickBot="1" x14ac:dyDescent="0.3">
      <c r="F30" s="60" t="s">
        <v>28</v>
      </c>
      <c r="G30" s="93">
        <f>G29+(G29*0.06)</f>
        <v>53.063600000000001</v>
      </c>
      <c r="H30" s="93"/>
      <c r="I30" s="61"/>
      <c r="J30" s="94">
        <f>J29+(J29*0.06)</f>
        <v>56.445</v>
      </c>
      <c r="K30" s="94"/>
      <c r="L30" s="62"/>
      <c r="Q30" s="7"/>
    </row>
    <row r="66" spans="2:6" x14ac:dyDescent="0.25">
      <c r="C66" s="1" t="str">
        <f>"2021 "&amp;TEXT(C70,"$0.00")</f>
        <v>2021 $50.06</v>
      </c>
      <c r="D66" s="1" t="str">
        <f>"2022 "&amp;TEXT(D70,"$0.00")</f>
        <v>2022 $53.25</v>
      </c>
    </row>
    <row r="67" spans="2:6" x14ac:dyDescent="0.25">
      <c r="B67" s="1" t="s">
        <v>29</v>
      </c>
      <c r="C67" s="7">
        <f>C13</f>
        <v>8.3000000000000007</v>
      </c>
      <c r="D67" s="7">
        <f>D13</f>
        <v>8.8800000000000008</v>
      </c>
    </row>
    <row r="68" spans="2:6" x14ac:dyDescent="0.25">
      <c r="B68" s="1" t="s">
        <v>9</v>
      </c>
      <c r="C68" s="1">
        <f>IF(D8&lt;=800,D8*C15/100,IF(D8&lt;=2000,8*C15/100+(D8-800)*C16/100,800*C15/100+(2000-800)*C16/100+(D8-2000)*C17/100))</f>
        <v>12.32</v>
      </c>
      <c r="D68" s="4">
        <f>IF(D8&lt;=800,D8*D15/100,IF(D8&lt;=2000,800*D15/100+(D8-800)*D16/100,800*D15/100+(2000-800)*D16/100+(D8-2000)*D17/100))</f>
        <v>13.16</v>
      </c>
    </row>
    <row r="69" spans="2:6" x14ac:dyDescent="0.25">
      <c r="B69" s="1" t="s">
        <v>30</v>
      </c>
      <c r="C69" s="1">
        <f>INDEX(C19:C28,MATCH(D7,B19:B28,0))</f>
        <v>29.44</v>
      </c>
      <c r="D69" s="4">
        <f>INDEX(D19:D28,MATCH(D7,B19:B28,0))</f>
        <v>31.21</v>
      </c>
    </row>
    <row r="70" spans="2:6" x14ac:dyDescent="0.25">
      <c r="B70" s="1" t="s">
        <v>31</v>
      </c>
      <c r="C70" s="7">
        <f>SUM(C67:C69)</f>
        <v>50.06</v>
      </c>
      <c r="D70" s="7">
        <f>SUM(D67:D69)</f>
        <v>53.25</v>
      </c>
      <c r="F70" s="8">
        <f>D70/C70-1</f>
        <v>6.372353176188561E-2</v>
      </c>
    </row>
    <row r="71" spans="2:6" x14ac:dyDescent="0.25">
      <c r="B71" s="1" t="str">
        <f>B70&amp;" "&amp;TEXT(D70,"$0.00")</f>
        <v>Total Bi-Monthly Bill: $53.25</v>
      </c>
    </row>
  </sheetData>
  <sheetProtection selectLockedCells="1"/>
  <mergeCells count="22">
    <mergeCell ref="G30:H30"/>
    <mergeCell ref="J30:K30"/>
    <mergeCell ref="G27:H27"/>
    <mergeCell ref="J27:K27"/>
    <mergeCell ref="G28:H28"/>
    <mergeCell ref="J28:K28"/>
    <mergeCell ref="G29:H29"/>
    <mergeCell ref="J29:K29"/>
    <mergeCell ref="G26:H26"/>
    <mergeCell ref="F6:L6"/>
    <mergeCell ref="G25:H25"/>
    <mergeCell ref="J25:K25"/>
    <mergeCell ref="J26:K26"/>
    <mergeCell ref="B18:D18"/>
    <mergeCell ref="C10:C11"/>
    <mergeCell ref="B6:D6"/>
    <mergeCell ref="B7:C7"/>
    <mergeCell ref="B8:C8"/>
    <mergeCell ref="B12:D12"/>
    <mergeCell ref="B14:D14"/>
    <mergeCell ref="B10:B11"/>
    <mergeCell ref="D10:D11"/>
  </mergeCells>
  <conditionalFormatting sqref="B19 D19">
    <cfRule type="expression" dxfId="3" priority="4">
      <formula>$D$7=$B19</formula>
    </cfRule>
  </conditionalFormatting>
  <conditionalFormatting sqref="B20:B28 D20:D28">
    <cfRule type="expression" dxfId="2" priority="3">
      <formula>$D$7=$B20</formula>
    </cfRule>
  </conditionalFormatting>
  <conditionalFormatting sqref="C19">
    <cfRule type="expression" dxfId="1" priority="2">
      <formula>$D$7=$B19</formula>
    </cfRule>
  </conditionalFormatting>
  <conditionalFormatting sqref="C20:C28">
    <cfRule type="expression" dxfId="0" priority="1">
      <formula>$D$7=$B20</formula>
    </cfRule>
  </conditionalFormatting>
  <dataValidations count="1">
    <dataValidation type="list" allowBlank="1" showInputMessage="1" showErrorMessage="1" sqref="D7" xr:uid="{00000000-0002-0000-0000-000000000000}">
      <formula1>$B$19:$B$28</formula1>
    </dataValidation>
  </dataValidations>
  <pageMargins left="0" right="0" top="0" bottom="0" header="0" footer="0"/>
  <pageSetup scale="6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K21"/>
  <sheetViews>
    <sheetView showGridLines="0" zoomScaleNormal="100" workbookViewId="0">
      <selection activeCell="N16" sqref="N16"/>
    </sheetView>
  </sheetViews>
  <sheetFormatPr defaultColWidth="9.28515625" defaultRowHeight="13.5" x14ac:dyDescent="0.25"/>
  <cols>
    <col min="1" max="1" width="3" style="1" customWidth="1"/>
    <col min="2" max="2" width="18.28515625" style="1" customWidth="1"/>
    <col min="3" max="11" width="9.7109375" style="1" customWidth="1"/>
    <col min="12" max="16384" width="9.28515625" style="1"/>
  </cols>
  <sheetData>
    <row r="6" spans="2:11" ht="12.95" thickBot="1" x14ac:dyDescent="0.3"/>
    <row r="7" spans="2:11" ht="12.6" x14ac:dyDescent="0.25">
      <c r="B7" s="15" t="s">
        <v>32</v>
      </c>
      <c r="C7" s="16">
        <v>2014</v>
      </c>
      <c r="D7" s="18">
        <v>2015</v>
      </c>
      <c r="E7" s="16">
        <v>2016</v>
      </c>
      <c r="F7" s="17">
        <v>2017</v>
      </c>
      <c r="G7" s="65">
        <v>2018</v>
      </c>
      <c r="H7" s="65">
        <v>2019</v>
      </c>
      <c r="I7" s="18">
        <v>2020</v>
      </c>
      <c r="J7" s="16">
        <v>2021</v>
      </c>
      <c r="K7" s="16">
        <v>2022</v>
      </c>
    </row>
    <row r="8" spans="2:11" ht="12.6" x14ac:dyDescent="0.25">
      <c r="B8" s="19" t="s">
        <v>33</v>
      </c>
      <c r="C8" s="9">
        <v>5.7608099760353086</v>
      </c>
      <c r="D8" s="21">
        <v>5.8472221256758381</v>
      </c>
      <c r="E8" s="9">
        <v>5.9349304575609754</v>
      </c>
      <c r="F8" s="20">
        <v>7.32</v>
      </c>
      <c r="G8" s="73">
        <v>7.62</v>
      </c>
      <c r="H8" s="69">
        <v>8.3000000000000007</v>
      </c>
      <c r="I8" s="69">
        <v>8.3000000000000007</v>
      </c>
      <c r="J8" s="69">
        <v>8.3000000000000007</v>
      </c>
      <c r="K8" s="22">
        <v>8.8800000000000008</v>
      </c>
    </row>
    <row r="9" spans="2:11" ht="12.6" x14ac:dyDescent="0.25">
      <c r="B9" s="23" t="s">
        <v>34</v>
      </c>
      <c r="C9" s="10">
        <v>0</v>
      </c>
      <c r="D9" s="6">
        <v>0</v>
      </c>
      <c r="E9" s="10">
        <v>0</v>
      </c>
      <c r="F9" s="24">
        <v>0</v>
      </c>
      <c r="G9" s="66">
        <v>0</v>
      </c>
      <c r="H9" s="66">
        <v>0</v>
      </c>
      <c r="I9" s="66">
        <v>0</v>
      </c>
      <c r="J9" s="66">
        <v>0</v>
      </c>
      <c r="K9" s="25">
        <v>0</v>
      </c>
    </row>
    <row r="10" spans="2:11" ht="12.6" x14ac:dyDescent="0.25">
      <c r="B10" s="23" t="s">
        <v>35</v>
      </c>
      <c r="C10" s="10">
        <v>1.2231764999999999</v>
      </c>
      <c r="D10" s="6">
        <v>1.2415241474999998</v>
      </c>
      <c r="E10" s="10">
        <v>1.2601470097124998</v>
      </c>
      <c r="F10" s="24">
        <v>1.55</v>
      </c>
      <c r="G10" s="66">
        <v>1.62</v>
      </c>
      <c r="H10" s="66">
        <v>1.76</v>
      </c>
      <c r="I10" s="66">
        <v>1.76</v>
      </c>
      <c r="J10" s="66">
        <v>1.76</v>
      </c>
      <c r="K10" s="25">
        <v>1.88</v>
      </c>
    </row>
    <row r="11" spans="2:11" ht="12.6" x14ac:dyDescent="0.25">
      <c r="B11" s="26" t="s">
        <v>36</v>
      </c>
      <c r="C11" s="11">
        <v>1.6625699999999997</v>
      </c>
      <c r="D11" s="28">
        <v>1.6875085499999996</v>
      </c>
      <c r="E11" s="11">
        <v>1.7128211782499994</v>
      </c>
      <c r="F11" s="27">
        <v>2.11</v>
      </c>
      <c r="G11" s="67">
        <v>2.2000000000000002</v>
      </c>
      <c r="H11" s="67">
        <v>2.39</v>
      </c>
      <c r="I11" s="67">
        <v>2.39</v>
      </c>
      <c r="J11" s="67">
        <v>2.39</v>
      </c>
      <c r="K11" s="29">
        <v>2.56</v>
      </c>
    </row>
    <row r="12" spans="2:11" ht="12.6" x14ac:dyDescent="0.25">
      <c r="B12" s="15" t="s">
        <v>37</v>
      </c>
      <c r="C12" s="16">
        <v>2014</v>
      </c>
      <c r="D12" s="18">
        <v>2015</v>
      </c>
      <c r="E12" s="16">
        <v>2016</v>
      </c>
      <c r="F12" s="17">
        <v>2017</v>
      </c>
      <c r="G12" s="68">
        <v>2018</v>
      </c>
      <c r="H12" s="68">
        <v>2019</v>
      </c>
      <c r="I12" s="18"/>
      <c r="J12" s="16"/>
      <c r="K12" s="16"/>
    </row>
    <row r="13" spans="2:11" ht="12.6" x14ac:dyDescent="0.25">
      <c r="B13" s="23" t="s">
        <v>4</v>
      </c>
      <c r="C13" s="30">
        <v>22</v>
      </c>
      <c r="D13" s="5">
        <v>24</v>
      </c>
      <c r="E13" s="30">
        <v>26</v>
      </c>
      <c r="F13" s="31">
        <v>26.2</v>
      </c>
      <c r="G13" s="74">
        <v>27.77</v>
      </c>
      <c r="H13" s="70">
        <v>29.44</v>
      </c>
      <c r="I13" s="70">
        <v>29.44</v>
      </c>
      <c r="J13" s="70">
        <v>29.44</v>
      </c>
      <c r="K13" s="32">
        <v>31.21</v>
      </c>
    </row>
    <row r="14" spans="2:11" ht="12.6" x14ac:dyDescent="0.25">
      <c r="B14" s="23" t="s">
        <v>14</v>
      </c>
      <c r="C14" s="10">
        <v>24.200000000000003</v>
      </c>
      <c r="D14" s="6">
        <v>26.400000000000002</v>
      </c>
      <c r="E14" s="10">
        <v>28.6</v>
      </c>
      <c r="F14" s="24">
        <v>28.82</v>
      </c>
      <c r="G14" s="66">
        <v>30.55</v>
      </c>
      <c r="H14" s="71">
        <v>32.380000000000003</v>
      </c>
      <c r="I14" s="71">
        <v>32.380000000000003</v>
      </c>
      <c r="J14" s="71">
        <v>32.380000000000003</v>
      </c>
      <c r="K14" s="25">
        <v>34.32</v>
      </c>
    </row>
    <row r="15" spans="2:11" ht="12.6" x14ac:dyDescent="0.25">
      <c r="B15" s="23" t="s">
        <v>15</v>
      </c>
      <c r="C15" s="10">
        <v>30.799999999999997</v>
      </c>
      <c r="D15" s="6">
        <v>33.599999999999994</v>
      </c>
      <c r="E15" s="10">
        <v>36.4</v>
      </c>
      <c r="F15" s="24">
        <v>36.68</v>
      </c>
      <c r="G15" s="66">
        <v>38.880000000000003</v>
      </c>
      <c r="H15" s="71">
        <v>41.21</v>
      </c>
      <c r="I15" s="71">
        <v>41.21</v>
      </c>
      <c r="J15" s="71">
        <v>41.21</v>
      </c>
      <c r="K15" s="25">
        <v>43.68</v>
      </c>
    </row>
    <row r="16" spans="2:11" ht="12.6" x14ac:dyDescent="0.25">
      <c r="B16" s="23" t="s">
        <v>16</v>
      </c>
      <c r="C16" s="10">
        <v>39.6</v>
      </c>
      <c r="D16" s="6">
        <v>43.2</v>
      </c>
      <c r="E16" s="10">
        <v>46.800000000000004</v>
      </c>
      <c r="F16" s="24">
        <v>47.16</v>
      </c>
      <c r="G16" s="66">
        <v>49.99</v>
      </c>
      <c r="H16" s="71">
        <v>52.99</v>
      </c>
      <c r="I16" s="71">
        <v>52.99</v>
      </c>
      <c r="J16" s="71">
        <v>52.99</v>
      </c>
      <c r="K16" s="25">
        <v>56.17</v>
      </c>
    </row>
    <row r="17" spans="2:11" ht="12.6" x14ac:dyDescent="0.25">
      <c r="B17" s="23" t="s">
        <v>17</v>
      </c>
      <c r="C17" s="10">
        <v>63.8</v>
      </c>
      <c r="D17" s="6">
        <v>69.599999999999994</v>
      </c>
      <c r="E17" s="10">
        <v>75.399999999999991</v>
      </c>
      <c r="F17" s="24">
        <v>75.989999999999995</v>
      </c>
      <c r="G17" s="66">
        <v>80.55</v>
      </c>
      <c r="H17" s="71">
        <v>85.38</v>
      </c>
      <c r="I17" s="71">
        <v>85.38</v>
      </c>
      <c r="J17" s="71">
        <v>85.38</v>
      </c>
      <c r="K17" s="25">
        <v>90.5</v>
      </c>
    </row>
    <row r="18" spans="2:11" ht="12.6" x14ac:dyDescent="0.25">
      <c r="B18" s="23" t="s">
        <v>18</v>
      </c>
      <c r="C18" s="10">
        <v>242</v>
      </c>
      <c r="D18" s="6">
        <v>264</v>
      </c>
      <c r="E18" s="10">
        <v>286</v>
      </c>
      <c r="F18" s="24">
        <v>288.23</v>
      </c>
      <c r="G18" s="66">
        <v>305.52</v>
      </c>
      <c r="H18" s="71">
        <v>323.85000000000002</v>
      </c>
      <c r="I18" s="71">
        <v>323.85000000000002</v>
      </c>
      <c r="J18" s="71">
        <v>323.85000000000002</v>
      </c>
      <c r="K18" s="25">
        <v>343.28</v>
      </c>
    </row>
    <row r="19" spans="2:11" ht="12.6" x14ac:dyDescent="0.25">
      <c r="B19" s="23" t="s">
        <v>19</v>
      </c>
      <c r="C19" s="10">
        <v>308</v>
      </c>
      <c r="D19" s="6">
        <v>336</v>
      </c>
      <c r="E19" s="10">
        <v>364</v>
      </c>
      <c r="F19" s="24">
        <v>366.83</v>
      </c>
      <c r="G19" s="66">
        <v>388.84</v>
      </c>
      <c r="H19" s="71">
        <v>412.17</v>
      </c>
      <c r="I19" s="71">
        <v>412.17</v>
      </c>
      <c r="J19" s="71">
        <v>412.17</v>
      </c>
      <c r="K19" s="25">
        <v>436.9</v>
      </c>
    </row>
    <row r="20" spans="2:11" ht="12.6" x14ac:dyDescent="0.25">
      <c r="B20" s="23" t="s">
        <v>22</v>
      </c>
      <c r="C20" s="10">
        <f>C13*29</f>
        <v>638</v>
      </c>
      <c r="D20" s="6">
        <f t="shared" ref="D20:E20" si="0">D13*29</f>
        <v>696</v>
      </c>
      <c r="E20" s="10">
        <f t="shared" si="0"/>
        <v>754</v>
      </c>
      <c r="F20" s="24">
        <v>759.87</v>
      </c>
      <c r="G20" s="66">
        <v>805.46</v>
      </c>
      <c r="H20" s="71">
        <v>853.79</v>
      </c>
      <c r="I20" s="71">
        <v>853.79</v>
      </c>
      <c r="J20" s="71">
        <v>853.79</v>
      </c>
      <c r="K20" s="25">
        <v>905.02</v>
      </c>
    </row>
    <row r="21" spans="2:11" ht="12.95" thickBot="1" x14ac:dyDescent="0.3">
      <c r="B21" s="26" t="s">
        <v>24</v>
      </c>
      <c r="C21" s="11">
        <f>C13*38</f>
        <v>836</v>
      </c>
      <c r="D21" s="28">
        <f t="shared" ref="D21:E21" si="1">D13*38</f>
        <v>912</v>
      </c>
      <c r="E21" s="11">
        <f t="shared" si="1"/>
        <v>988</v>
      </c>
      <c r="F21" s="27">
        <v>995.69</v>
      </c>
      <c r="G21" s="75">
        <v>1055.43</v>
      </c>
      <c r="H21" s="72">
        <v>1118.76</v>
      </c>
      <c r="I21" s="72">
        <v>1118.76</v>
      </c>
      <c r="J21" s="72">
        <v>1118.76</v>
      </c>
      <c r="K21" s="29">
        <v>1185.8900000000001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641760A110E841BD90EBD40BCA0912" ma:contentTypeVersion="20" ma:contentTypeDescription="Create a new document." ma:contentTypeScope="" ma:versionID="f13650c7546db989abefe1bfc7fb3173">
  <xsd:schema xmlns:xsd="http://www.w3.org/2001/XMLSchema" xmlns:xs="http://www.w3.org/2001/XMLSchema" xmlns:p="http://schemas.microsoft.com/office/2006/metadata/properties" xmlns:ns1="http://schemas.microsoft.com/sharepoint/v3" xmlns:ns2="5c5c28de-2664-42d9-9b50-4fdf743ad48e" xmlns:ns3="f1e727d4-4457-4415-b8df-3103be36edc9" targetNamespace="http://schemas.microsoft.com/office/2006/metadata/properties" ma:root="true" ma:fieldsID="27bf976fb00e0218e6372b7426653081" ns1:_="" ns2:_="" ns3:_="">
    <xsd:import namespace="http://schemas.microsoft.com/sharepoint/v3"/>
    <xsd:import namespace="5c5c28de-2664-42d9-9b50-4fdf743ad48e"/>
    <xsd:import namespace="f1e727d4-4457-4415-b8df-3103be36ed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TaxKeywordTaxHTField" minOccurs="0"/>
                <xsd:element ref="ns3:TaxCatchAll" minOccurs="0"/>
                <xsd:element ref="ns2:TagsShapeX" minOccurs="0"/>
                <xsd:element ref="ns2:TagsShapeY" minOccurs="0"/>
                <xsd:element ref="ns2:TagsShap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c28de-2664-42d9-9b50-4fdf743ad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agsShapeX" ma:index="23" nillable="true" ma:displayName="TagsShapeX" ma:internalName="TagsShapeX">
      <xsd:simpleType>
        <xsd:restriction base="dms:Number"/>
      </xsd:simpleType>
    </xsd:element>
    <xsd:element name="TagsShapeY" ma:index="24" nillable="true" ma:displayName="TagsShapeY" ma:internalName="TagsShapeY">
      <xsd:simpleType>
        <xsd:restriction base="dms:Number"/>
      </xsd:simpleType>
    </xsd:element>
    <xsd:element name="TagsShape" ma:index="25" nillable="true" ma:displayName="TagsShape" ma:internalName="TagsShap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727d4-4457-4415-b8df-3103be36edc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1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77b0dedb-9599-43f3-89cf-4157d54f3308}" ma:internalName="TaxCatchAll" ma:showField="CatchAllData" ma:web="f1e727d4-4457-4415-b8df-3103be36ed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f1e727d4-4457-4415-b8df-3103be36edc9">
      <Terms xmlns="http://schemas.microsoft.com/office/infopath/2007/PartnerControls"/>
    </TaxKeywordTaxHTField>
    <TagsShapeY xmlns="5c5c28de-2664-42d9-9b50-4fdf743ad48e" xsi:nil="true"/>
    <TagsShape xmlns="5c5c28de-2664-42d9-9b50-4fdf743ad48e" xsi:nil="true"/>
    <TagsShapeX xmlns="5c5c28de-2664-42d9-9b50-4fdf743ad48e" xsi:nil="true"/>
    <TaxCatchAll xmlns="f1e727d4-4457-4415-b8df-3103be36edc9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65473E-01C3-42DD-9F61-C3A6ED71B6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5c28de-2664-42d9-9b50-4fdf743ad48e"/>
    <ds:schemaRef ds:uri="f1e727d4-4457-4415-b8df-3103be36ed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426CB6-2B86-481D-9A21-2F0A8B34B8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39FCC4-418B-4C95-9637-71C82E0F0CB4}">
  <ds:schemaRefs>
    <ds:schemaRef ds:uri="http://schemas.microsoft.com/office/2006/metadata/properties"/>
    <ds:schemaRef ds:uri="http://schemas.microsoft.com/office/infopath/2007/PartnerControls"/>
    <ds:schemaRef ds:uri="f1e727d4-4457-4415-b8df-3103be36edc9"/>
    <ds:schemaRef ds:uri="5c5c28de-2664-42d9-9b50-4fdf743ad48e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Table With Rates</vt:lpstr>
      <vt:lpstr>Calculator!Print_Area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2022-03-29T00:00:01Z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0x01010098641760A110E841BD90EBD40BCA0912</vt:lpwstr>
  </property>
  <property fmtid="{D5CDD505-2E9C-101B-9397-08002B2CF9AE}" pid="3" name="Order">
    <vt:r8>26800</vt:r8>
  </property>
  <property fmtid="{D5CDD505-2E9C-101B-9397-08002B2CF9AE}" pid="4" name="TaxKeyword">
    <vt:lpwstr/>
  </property>
</Properties>
</file>